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5" i="1"/>
  <c r="E4"/>
  <c r="F12"/>
  <c r="H12" s="1"/>
  <c r="F11"/>
  <c r="E12"/>
  <c r="E11"/>
  <c r="H24"/>
  <c r="B23"/>
  <c r="H22"/>
  <c r="D4"/>
  <c r="D14"/>
  <c r="C14"/>
  <c r="B14"/>
  <c r="H18" s="1"/>
  <c r="C7"/>
  <c r="B7"/>
  <c r="G6"/>
  <c r="D5"/>
  <c r="F14" l="1"/>
  <c r="H11"/>
  <c r="H14" s="1"/>
  <c r="I14" s="1"/>
  <c r="G4"/>
  <c r="G5"/>
  <c r="G7" l="1"/>
  <c r="H7" l="1"/>
  <c r="H16" s="1"/>
  <c r="H20" s="1"/>
  <c r="C23"/>
  <c r="H23" s="1"/>
  <c r="I18" l="1"/>
  <c r="C25"/>
  <c r="H25" s="1"/>
  <c r="H28" s="1"/>
  <c r="C26"/>
  <c r="H26" s="1"/>
  <c r="I20"/>
</calcChain>
</file>

<file path=xl/sharedStrings.xml><?xml version="1.0" encoding="utf-8"?>
<sst xmlns="http://schemas.openxmlformats.org/spreadsheetml/2006/main" count="37" uniqueCount="30">
  <si>
    <t>Presidio Riuniti</t>
  </si>
  <si>
    <t>Presidio Morelli</t>
  </si>
  <si>
    <t>Palazzo Uffici</t>
  </si>
  <si>
    <t>Stima consumazioni personale dipendente</t>
  </si>
  <si>
    <t>Stima consumazioni visitatori esterni</t>
  </si>
  <si>
    <t>Struttura</t>
  </si>
  <si>
    <t>n. distributori</t>
  </si>
  <si>
    <t>personale dipendente</t>
  </si>
  <si>
    <t>giorni lavorativi</t>
  </si>
  <si>
    <t>Personale ditte esterne</t>
  </si>
  <si>
    <t>Consumi medi procapite - giornalieri</t>
  </si>
  <si>
    <t>valore medio consumo</t>
  </si>
  <si>
    <t>Totale</t>
  </si>
  <si>
    <t>Prestazoni PS</t>
  </si>
  <si>
    <t>Prestazioni ambulatoriali</t>
  </si>
  <si>
    <t>Totale prestazioni</t>
  </si>
  <si>
    <t>Base asta canone</t>
  </si>
  <si>
    <t>I margine</t>
  </si>
  <si>
    <t>Stima fatturato annuo</t>
  </si>
  <si>
    <t>Stima valore dei consumi</t>
  </si>
  <si>
    <t>Stima n. Consumazioni annuo</t>
  </si>
  <si>
    <t>Personale</t>
  </si>
  <si>
    <t>Valore medio materia prima</t>
  </si>
  <si>
    <t>Costi energia</t>
  </si>
  <si>
    <t>Utile</t>
  </si>
  <si>
    <t>Costi generali</t>
  </si>
  <si>
    <t>II Margine</t>
  </si>
  <si>
    <t>GG ricovero</t>
  </si>
  <si>
    <t>Consumi medi procapite - giornalieri*</t>
  </si>
  <si>
    <t>* la stima del consumo medio procapite giornaliero è calcolata sulla base del numero dei pazienti (0,12) e di un  accompagnatore per ciuascuno paziente (0,23)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</si>
</sst>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9" fontId="0" fillId="0" borderId="0" xfId="2" applyFont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0" borderId="1" xfId="0" applyBorder="1"/>
    <xf numFmtId="4" fontId="0" fillId="0" borderId="1" xfId="0" applyNumberFormat="1" applyBorder="1"/>
    <xf numFmtId="0" fontId="3" fillId="0" borderId="0" xfId="0" applyFont="1"/>
    <xf numFmtId="43" fontId="3" fillId="0" borderId="0" xfId="1" applyFont="1"/>
    <xf numFmtId="0" fontId="0" fillId="0" borderId="2" xfId="0" applyBorder="1"/>
    <xf numFmtId="3" fontId="0" fillId="2" borderId="1" xfId="0" applyNumberFormat="1" applyFill="1" applyBorder="1"/>
    <xf numFmtId="0" fontId="3" fillId="2" borderId="1" xfId="0" applyFont="1" applyFill="1" applyBorder="1"/>
    <xf numFmtId="0" fontId="3" fillId="0" borderId="1" xfId="0" applyFont="1" applyBorder="1"/>
    <xf numFmtId="4" fontId="3" fillId="0" borderId="1" xfId="0" applyNumberFormat="1" applyFont="1" applyBorder="1"/>
    <xf numFmtId="1" fontId="0" fillId="2" borderId="1" xfId="0" applyNumberFormat="1" applyFill="1" applyBorder="1"/>
    <xf numFmtId="0" fontId="0" fillId="0" borderId="1" xfId="0" applyBorder="1" applyAlignment="1">
      <alignment horizontal="center" vertical="center" wrapText="1"/>
    </xf>
    <xf numFmtId="4" fontId="0" fillId="0" borderId="0" xfId="1" applyNumberFormat="1" applyFont="1"/>
    <xf numFmtId="4" fontId="0" fillId="0" borderId="1" xfId="0" applyNumberFormat="1" applyBorder="1" applyAlignment="1">
      <alignment horizontal="center" vertical="center" wrapText="1"/>
    </xf>
    <xf numFmtId="4" fontId="3" fillId="0" borderId="1" xfId="1" applyNumberFormat="1" applyFont="1" applyBorder="1"/>
    <xf numFmtId="0" fontId="2" fillId="3" borderId="3" xfId="0" applyFont="1" applyFill="1" applyBorder="1"/>
    <xf numFmtId="0" fontId="2" fillId="3" borderId="4" xfId="0" applyFont="1" applyFill="1" applyBorder="1"/>
    <xf numFmtId="43" fontId="2" fillId="3" borderId="5" xfId="1" applyFont="1" applyFill="1" applyBorder="1"/>
    <xf numFmtId="0" fontId="0" fillId="2" borderId="1" xfId="0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3" fontId="3" fillId="2" borderId="1" xfId="0" applyNumberFormat="1" applyFont="1" applyFill="1" applyBorder="1"/>
    <xf numFmtId="0" fontId="0" fillId="0" borderId="6" xfId="0" applyBorder="1"/>
    <xf numFmtId="0" fontId="0" fillId="2" borderId="7" xfId="0" applyFill="1" applyBorder="1"/>
    <xf numFmtId="3" fontId="0" fillId="2" borderId="7" xfId="0" applyNumberFormat="1" applyFill="1" applyBorder="1"/>
    <xf numFmtId="4" fontId="0" fillId="0" borderId="7" xfId="0" applyNumberFormat="1" applyBorder="1"/>
    <xf numFmtId="0" fontId="0" fillId="0" borderId="7" xfId="0" applyBorder="1"/>
    <xf numFmtId="0" fontId="3" fillId="0" borderId="1" xfId="0" applyFont="1" applyFill="1" applyBorder="1"/>
    <xf numFmtId="1" fontId="3" fillId="0" borderId="1" xfId="0" applyNumberFormat="1" applyFont="1" applyBorder="1"/>
    <xf numFmtId="9" fontId="0" fillId="0" borderId="0" xfId="0" applyNumberFormat="1"/>
    <xf numFmtId="43" fontId="0" fillId="0" borderId="0" xfId="1" applyFont="1" applyAlignment="1">
      <alignment horizontal="right"/>
    </xf>
    <xf numFmtId="0" fontId="4" fillId="3" borderId="0" xfId="0" applyFont="1" applyFill="1"/>
    <xf numFmtId="0" fontId="5" fillId="3" borderId="0" xfId="0" applyFont="1" applyFill="1"/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130" zoomScaleNormal="130" workbookViewId="0">
      <selection activeCell="H16" sqref="H16"/>
    </sheetView>
  </sheetViews>
  <sheetFormatPr defaultRowHeight="15"/>
  <cols>
    <col min="1" max="1" width="41.42578125" bestFit="1" customWidth="1"/>
    <col min="2" max="2" width="12.28515625" customWidth="1"/>
    <col min="3" max="3" width="11.5703125" customWidth="1"/>
    <col min="4" max="4" width="12.42578125" customWidth="1"/>
    <col min="5" max="5" width="13.140625" bestFit="1" customWidth="1"/>
    <col min="6" max="6" width="12.140625" customWidth="1"/>
    <col min="7" max="8" width="13.7109375" bestFit="1" customWidth="1"/>
    <col min="9" max="9" width="10.85546875" bestFit="1" customWidth="1"/>
    <col min="10" max="10" width="23.42578125" bestFit="1" customWidth="1"/>
  </cols>
  <sheetData>
    <row r="1" spans="1:11" ht="15.75">
      <c r="A1" s="36" t="s">
        <v>3</v>
      </c>
    </row>
    <row r="2" spans="1:11" ht="15.75">
      <c r="J2" s="37" t="s">
        <v>11</v>
      </c>
      <c r="K2" s="37">
        <v>0.8</v>
      </c>
    </row>
    <row r="3" spans="1:11" s="1" customFormat="1" ht="60">
      <c r="A3" s="4" t="s">
        <v>5</v>
      </c>
      <c r="B3" s="23" t="s">
        <v>6</v>
      </c>
      <c r="C3" s="24" t="s">
        <v>7</v>
      </c>
      <c r="D3" s="24" t="s">
        <v>9</v>
      </c>
      <c r="E3" s="16" t="s">
        <v>8</v>
      </c>
      <c r="F3" s="16" t="s">
        <v>10</v>
      </c>
      <c r="G3" s="16" t="s">
        <v>20</v>
      </c>
      <c r="H3" s="16" t="s">
        <v>19</v>
      </c>
    </row>
    <row r="4" spans="1:11">
      <c r="A4" s="6" t="s">
        <v>0</v>
      </c>
      <c r="B4" s="5">
        <v>26</v>
      </c>
      <c r="C4" s="15">
        <v>1363</v>
      </c>
      <c r="D4" s="15">
        <f>+(D7*0.6)+12</f>
        <v>132</v>
      </c>
      <c r="E4" s="7">
        <f>(52*6)-45</f>
        <v>267</v>
      </c>
      <c r="F4" s="6">
        <v>0.4</v>
      </c>
      <c r="G4" s="7">
        <f>+ROUND((C4+D4)*E4*F4,0)</f>
        <v>159666</v>
      </c>
      <c r="H4" s="7"/>
    </row>
    <row r="5" spans="1:11">
      <c r="A5" s="6" t="s">
        <v>1</v>
      </c>
      <c r="B5" s="5">
        <v>8</v>
      </c>
      <c r="C5" s="15">
        <v>346</v>
      </c>
      <c r="D5" s="15">
        <f>+D7*0.3</f>
        <v>60</v>
      </c>
      <c r="E5" s="7">
        <f>(52*6)-45</f>
        <v>267</v>
      </c>
      <c r="F5" s="6">
        <v>0.4</v>
      </c>
      <c r="G5" s="7">
        <f t="shared" ref="G5:G6" si="0">+ROUND((C5+D5)*E5*F5,0)</f>
        <v>43361</v>
      </c>
      <c r="H5" s="7"/>
    </row>
    <row r="6" spans="1:11">
      <c r="A6" s="6" t="s">
        <v>2</v>
      </c>
      <c r="B6" s="5">
        <v>3</v>
      </c>
      <c r="C6" s="15">
        <v>120</v>
      </c>
      <c r="D6" s="15">
        <v>8</v>
      </c>
      <c r="E6" s="7">
        <v>215</v>
      </c>
      <c r="F6" s="6">
        <v>0.4</v>
      </c>
      <c r="G6" s="7">
        <f t="shared" si="0"/>
        <v>11008</v>
      </c>
      <c r="H6" s="7"/>
    </row>
    <row r="7" spans="1:11">
      <c r="A7" s="13" t="s">
        <v>12</v>
      </c>
      <c r="B7" s="13">
        <f>+SUM(B4:B6)</f>
        <v>37</v>
      </c>
      <c r="C7" s="33">
        <f>+SUM(C4:C6)</f>
        <v>1829</v>
      </c>
      <c r="D7" s="33">
        <v>200</v>
      </c>
      <c r="E7" s="14"/>
      <c r="F7" s="13"/>
      <c r="G7" s="14">
        <f>+SUM(G4:G6)</f>
        <v>214035</v>
      </c>
      <c r="H7" s="19">
        <f>+G7*$K$2</f>
        <v>171228</v>
      </c>
    </row>
    <row r="8" spans="1:11">
      <c r="C8" s="2"/>
      <c r="D8" s="2"/>
      <c r="E8" s="2"/>
      <c r="G8" s="2"/>
      <c r="H8" s="17"/>
    </row>
    <row r="9" spans="1:11" ht="15.75">
      <c r="A9" s="36" t="s">
        <v>4</v>
      </c>
      <c r="C9" s="2"/>
      <c r="D9" s="2"/>
      <c r="E9" s="2"/>
      <c r="G9" s="2"/>
      <c r="H9" s="2"/>
    </row>
    <row r="10" spans="1:11" ht="60">
      <c r="A10" s="10"/>
      <c r="B10" s="23" t="s">
        <v>6</v>
      </c>
      <c r="C10" s="25" t="s">
        <v>13</v>
      </c>
      <c r="D10" s="25" t="s">
        <v>14</v>
      </c>
      <c r="E10" s="25" t="s">
        <v>27</v>
      </c>
      <c r="F10" s="16" t="s">
        <v>15</v>
      </c>
      <c r="G10" s="16" t="s">
        <v>28</v>
      </c>
      <c r="H10" s="18" t="s">
        <v>20</v>
      </c>
      <c r="I10" s="18" t="s">
        <v>19</v>
      </c>
    </row>
    <row r="11" spans="1:11">
      <c r="A11" s="10" t="s">
        <v>0</v>
      </c>
      <c r="B11" s="5">
        <v>26</v>
      </c>
      <c r="C11" s="11">
        <v>62771</v>
      </c>
      <c r="D11" s="11">
        <v>200536</v>
      </c>
      <c r="E11" s="11">
        <f>+(15978*7)</f>
        <v>111846</v>
      </c>
      <c r="F11" s="7">
        <f>+C11+D11+E11</f>
        <v>375153</v>
      </c>
      <c r="G11" s="7">
        <v>0.35</v>
      </c>
      <c r="H11" s="7">
        <f>+ROUND(F11*G11,0)</f>
        <v>131304</v>
      </c>
      <c r="I11" s="7"/>
    </row>
    <row r="12" spans="1:11">
      <c r="A12" s="10" t="s">
        <v>1</v>
      </c>
      <c r="B12" s="5">
        <v>8</v>
      </c>
      <c r="C12" s="11"/>
      <c r="D12" s="11">
        <v>435130</v>
      </c>
      <c r="E12" s="11">
        <f>+(6915*7)</f>
        <v>48405</v>
      </c>
      <c r="F12" s="7">
        <f>+C12+D12+E12</f>
        <v>483535</v>
      </c>
      <c r="G12" s="7">
        <v>0.35</v>
      </c>
      <c r="H12" s="7">
        <f>+ROUND(F12*G12,0)</f>
        <v>169237</v>
      </c>
      <c r="I12" s="7"/>
    </row>
    <row r="13" spans="1:11">
      <c r="A13" s="27" t="s">
        <v>2</v>
      </c>
      <c r="B13" s="28">
        <v>3</v>
      </c>
      <c r="C13" s="29"/>
      <c r="D13" s="29"/>
      <c r="E13" s="29"/>
      <c r="F13" s="30"/>
      <c r="G13" s="31"/>
      <c r="H13" s="30"/>
      <c r="I13" s="30"/>
    </row>
    <row r="14" spans="1:11">
      <c r="A14" s="32" t="s">
        <v>12</v>
      </c>
      <c r="B14" s="12">
        <f>+SUM(B11:B13)</f>
        <v>37</v>
      </c>
      <c r="C14" s="26">
        <f t="shared" ref="C14:H14" si="1">+SUM(C11:C13)</f>
        <v>62771</v>
      </c>
      <c r="D14" s="26">
        <f t="shared" si="1"/>
        <v>635666</v>
      </c>
      <c r="E14" s="26"/>
      <c r="F14" s="14">
        <f t="shared" si="1"/>
        <v>858688</v>
      </c>
      <c r="G14" s="13"/>
      <c r="H14" s="14">
        <f t="shared" si="1"/>
        <v>300541</v>
      </c>
      <c r="I14" s="19">
        <f>+H14*$K$2</f>
        <v>240432.80000000002</v>
      </c>
    </row>
    <row r="15" spans="1:11" ht="15.75" thickBot="1"/>
    <row r="16" spans="1:11" ht="15.75" thickBot="1">
      <c r="A16" s="20" t="s">
        <v>18</v>
      </c>
      <c r="B16" s="21"/>
      <c r="C16" s="21"/>
      <c r="D16" s="21"/>
      <c r="E16" s="21"/>
      <c r="F16" s="21"/>
      <c r="G16" s="21"/>
      <c r="H16" s="22">
        <f>+I14+H7</f>
        <v>411660.80000000005</v>
      </c>
    </row>
    <row r="17" spans="1:9" ht="15.75" thickBot="1">
      <c r="A17" s="8"/>
      <c r="B17" s="8"/>
      <c r="C17" s="8"/>
      <c r="D17" s="8"/>
      <c r="E17" s="8"/>
      <c r="F17" s="8"/>
      <c r="G17" s="8"/>
      <c r="H17" s="9"/>
    </row>
    <row r="18" spans="1:9" ht="15.75" thickBot="1">
      <c r="A18" s="20" t="s">
        <v>16</v>
      </c>
      <c r="B18" s="21"/>
      <c r="C18" s="21"/>
      <c r="D18" s="21"/>
      <c r="E18" s="21"/>
      <c r="F18" s="21"/>
      <c r="G18" s="21"/>
      <c r="H18" s="22">
        <f>5000*B14</f>
        <v>185000</v>
      </c>
      <c r="I18" s="3">
        <f>+H18/H16</f>
        <v>0.44939911694288109</v>
      </c>
    </row>
    <row r="19" spans="1:9" ht="15.75" thickBot="1">
      <c r="A19" s="8"/>
      <c r="B19" s="8"/>
      <c r="C19" s="8"/>
      <c r="D19" s="8"/>
      <c r="E19" s="8"/>
      <c r="F19" s="8"/>
      <c r="G19" s="8"/>
      <c r="H19" s="9"/>
    </row>
    <row r="20" spans="1:9" ht="15.75" thickBot="1">
      <c r="A20" s="20" t="s">
        <v>17</v>
      </c>
      <c r="B20" s="21"/>
      <c r="C20" s="21"/>
      <c r="D20" s="21"/>
      <c r="E20" s="21"/>
      <c r="F20" s="21"/>
      <c r="G20" s="21"/>
      <c r="H20" s="22">
        <f>+H16-H18</f>
        <v>226660.80000000005</v>
      </c>
      <c r="I20" s="3">
        <f>+H20/H16</f>
        <v>0.55060088305711896</v>
      </c>
    </row>
    <row r="21" spans="1:9" hidden="1"/>
    <row r="22" spans="1:9" hidden="1">
      <c r="A22" t="s">
        <v>21</v>
      </c>
      <c r="B22">
        <v>1</v>
      </c>
      <c r="C22" s="2">
        <v>25000</v>
      </c>
      <c r="H22" s="35">
        <f>-(B22*C22)</f>
        <v>-25000</v>
      </c>
    </row>
    <row r="23" spans="1:9" hidden="1">
      <c r="A23" t="s">
        <v>22</v>
      </c>
      <c r="B23">
        <f>+K2*0.3</f>
        <v>0.24</v>
      </c>
      <c r="C23" s="2">
        <f>+G7+H14</f>
        <v>514576</v>
      </c>
      <c r="H23" s="35">
        <f>-(C23*B23)</f>
        <v>-123498.23999999999</v>
      </c>
    </row>
    <row r="24" spans="1:9" hidden="1">
      <c r="A24" t="s">
        <v>23</v>
      </c>
      <c r="B24">
        <v>470</v>
      </c>
      <c r="C24">
        <v>37</v>
      </c>
      <c r="H24" s="35">
        <f>-(B24*C24)</f>
        <v>-17390</v>
      </c>
    </row>
    <row r="25" spans="1:9" hidden="1">
      <c r="A25" t="s">
        <v>25</v>
      </c>
      <c r="B25" s="34">
        <v>0.1</v>
      </c>
      <c r="C25" s="2">
        <f>+H16</f>
        <v>411660.80000000005</v>
      </c>
      <c r="H25" s="35">
        <f>-(B25*C25)</f>
        <v>-41166.080000000009</v>
      </c>
    </row>
    <row r="26" spans="1:9" hidden="1">
      <c r="A26" t="s">
        <v>24</v>
      </c>
      <c r="B26" s="34">
        <v>0.05</v>
      </c>
      <c r="C26" s="2">
        <f>+H16</f>
        <v>411660.80000000005</v>
      </c>
      <c r="H26" s="35">
        <f>-(B26*C26)</f>
        <v>-20583.040000000005</v>
      </c>
    </row>
    <row r="27" spans="1:9" ht="15.75" hidden="1" thickBot="1"/>
    <row r="28" spans="1:9" ht="15.75" hidden="1" thickBot="1">
      <c r="A28" s="20" t="s">
        <v>26</v>
      </c>
      <c r="B28" s="21"/>
      <c r="C28" s="21"/>
      <c r="D28" s="21"/>
      <c r="E28" s="21"/>
      <c r="F28" s="21"/>
      <c r="G28" s="21"/>
      <c r="H28" s="22">
        <f>+SUM(H20:H26)</f>
        <v>-976.55999999995765</v>
      </c>
    </row>
    <row r="30" spans="1:9" hidden="1"/>
    <row r="31" spans="1:9">
      <c r="A31" t="s">
        <v>29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carmelo.fera</dc:creator>
  <cp:lastModifiedBy>carmelo.fera</cp:lastModifiedBy>
  <cp:lastPrinted>2022-12-29T14:15:12Z</cp:lastPrinted>
  <dcterms:created xsi:type="dcterms:W3CDTF">2022-12-29T12:46:52Z</dcterms:created>
  <dcterms:modified xsi:type="dcterms:W3CDTF">2022-12-29T14:16:02Z</dcterms:modified>
</cp:coreProperties>
</file>